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106"/>
  <workbookPr/>
  <mc:AlternateContent xmlns:mc="http://schemas.openxmlformats.org/markup-compatibility/2006">
    <mc:Choice Requires="x15">
      <x15ac:absPath xmlns:x15ac="http://schemas.microsoft.com/office/spreadsheetml/2010/11/ac" url="/Users/douglas/Desktop/"/>
    </mc:Choice>
  </mc:AlternateContent>
  <bookViews>
    <workbookView xWindow="38400" yWindow="460" windowWidth="28800" windowHeight="16000" tabRatio="500"/>
  </bookViews>
  <sheets>
    <sheet name="Build vs. Buy Assessment" sheetId="2"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5" i="2" l="1"/>
  <c r="I15" i="2"/>
  <c r="F22" i="2"/>
  <c r="E30" i="2"/>
  <c r="I22" i="2"/>
  <c r="H30" i="2"/>
  <c r="H29" i="2"/>
  <c r="F12" i="2"/>
  <c r="E29" i="2"/>
  <c r="F13" i="2"/>
  <c r="F25" i="2"/>
  <c r="I25" i="2"/>
  <c r="I23" i="2"/>
  <c r="F23" i="2"/>
  <c r="I14" i="2"/>
  <c r="I12" i="2"/>
  <c r="I13" i="2"/>
  <c r="I17" i="2"/>
  <c r="I18" i="2"/>
  <c r="I19" i="2"/>
  <c r="I20" i="2"/>
  <c r="F14" i="2"/>
  <c r="F18" i="2"/>
  <c r="F19" i="2"/>
  <c r="F20" i="2"/>
  <c r="H3" i="2"/>
  <c r="E3" i="2"/>
</calcChain>
</file>

<file path=xl/sharedStrings.xml><?xml version="1.0" encoding="utf-8"?>
<sst xmlns="http://schemas.openxmlformats.org/spreadsheetml/2006/main" count="81" uniqueCount="49">
  <si>
    <t>Pricing</t>
  </si>
  <si>
    <t>Infrastructure</t>
  </si>
  <si>
    <t>Program Management</t>
  </si>
  <si>
    <t>Implementation and Training</t>
  </si>
  <si>
    <t>End User Support</t>
  </si>
  <si>
    <t xml:space="preserve">End User Support </t>
  </si>
  <si>
    <t>Avg Cost of FTE - Development</t>
  </si>
  <si>
    <t>Avg Cost of FTE - Project Manager</t>
  </si>
  <si>
    <t>R&amp;D, Updates, and Features</t>
  </si>
  <si>
    <t>Avg Cost of FTE - Support</t>
  </si>
  <si>
    <t xml:space="preserve">NA </t>
  </si>
  <si>
    <t>NA</t>
  </si>
  <si>
    <t>Initial Development</t>
  </si>
  <si>
    <t>SAAS Investment</t>
  </si>
  <si>
    <t>Investment</t>
  </si>
  <si>
    <t>Employee Cost Assumptions</t>
  </si>
  <si>
    <t>Total Up Front Investment (Year One)</t>
  </si>
  <si>
    <t>Total Recurring Investment (Years Two +)</t>
  </si>
  <si>
    <t>SAAS Investment Annually</t>
  </si>
  <si>
    <t>Salary</t>
  </si>
  <si>
    <t>Build Idea Management Software</t>
  </si>
  <si>
    <t>Communications Plan and Materials Creation</t>
  </si>
  <si>
    <t xml:space="preserve">External Innovation Consultant </t>
  </si>
  <si>
    <t xml:space="preserve">External Consultant Cost </t>
  </si>
  <si>
    <t>%</t>
  </si>
  <si>
    <t>Avg Cost of FTE - Marketing Coordinator</t>
  </si>
  <si>
    <t>Initial Development and Launch (Year One Savings)</t>
  </si>
  <si>
    <t>Ideawake Consulting, Training, and Implementation</t>
  </si>
  <si>
    <t>Recurring Savings per Year (Years Two and Beyond)</t>
  </si>
  <si>
    <t>Monthly Subscription Investment</t>
  </si>
  <si>
    <t>All Fields in Light Green are Editable</t>
  </si>
  <si>
    <r>
      <rPr>
        <b/>
        <i/>
        <sz val="12"/>
        <color theme="1"/>
        <rFont val="Calibri"/>
        <scheme val="minor"/>
      </rPr>
      <t>Instructions:</t>
    </r>
    <r>
      <rPr>
        <sz val="12"/>
        <color theme="1"/>
        <rFont val="Calibri"/>
        <family val="2"/>
        <scheme val="minor"/>
      </rPr>
      <t xml:space="preserve"> Start by reviewing and updating </t>
    </r>
    <r>
      <rPr>
        <b/>
        <sz val="12"/>
        <color theme="1"/>
        <rFont val="Calibri"/>
        <family val="2"/>
        <scheme val="minor"/>
      </rPr>
      <t>(A)</t>
    </r>
    <r>
      <rPr>
        <sz val="12"/>
        <color theme="1"/>
        <rFont val="Calibri"/>
        <family val="2"/>
        <scheme val="minor"/>
      </rPr>
      <t xml:space="preserve"> Inputs to reflect the average salary of each of the stakeholders involved in your program. Then, move to </t>
    </r>
    <r>
      <rPr>
        <b/>
        <sz val="12"/>
        <color theme="1"/>
        <rFont val="Calibri"/>
        <family val="2"/>
        <scheme val="minor"/>
      </rPr>
      <t xml:space="preserve">(B) </t>
    </r>
    <r>
      <rPr>
        <sz val="12"/>
        <color theme="1"/>
        <rFont val="Calibri"/>
        <family val="2"/>
        <scheme val="minor"/>
      </rPr>
      <t xml:space="preserve">Build vs. Buy, and update the percentage of time you believe each stakeholder will be involved in the initial development and launch process. Review total costs of building vs. buying idea management software under </t>
    </r>
    <r>
      <rPr>
        <b/>
        <sz val="12"/>
        <color theme="1"/>
        <rFont val="Calibri"/>
        <family val="2"/>
        <scheme val="minor"/>
      </rPr>
      <t>(C).</t>
    </r>
  </si>
  <si>
    <t>Variable Costs - IT (% of FTE)</t>
  </si>
  <si>
    <t>Initial Investment (% of FTE)</t>
  </si>
  <si>
    <t>Variable Costs - Project Manager (% of FTE)</t>
  </si>
  <si>
    <t>Variable Costs - Support (% of FTE)</t>
  </si>
  <si>
    <t>SSO Configuration</t>
  </si>
  <si>
    <t>RESULTS - SAVINGS ACHIEVED BY BUYING VS. BUILDING</t>
  </si>
  <si>
    <t>Continued Training and Communication</t>
  </si>
  <si>
    <t>Ongoing maintenance and Fixes</t>
  </si>
  <si>
    <t>Number of campaigns per Year*</t>
  </si>
  <si>
    <t>(A) Inputs - Campaigns per Year</t>
  </si>
  <si>
    <t>(A) Inputs - Salaries and Investments</t>
  </si>
  <si>
    <t>(B) Build vs. Buy Idea Management Software Buildup</t>
  </si>
  <si>
    <t>(C) Investment Summary</t>
  </si>
  <si>
    <r>
      <t>*We assume that your organization will do 4 major campaigns or "challenges" per year (</t>
    </r>
    <r>
      <rPr>
        <i/>
        <sz val="12"/>
        <color theme="1"/>
        <rFont val="Calibri"/>
        <scheme val="minor"/>
      </rPr>
      <t>this includes having a default "open challenge / suggestion box" open in between challenges)</t>
    </r>
    <r>
      <rPr>
        <sz val="12"/>
        <color theme="1"/>
        <rFont val="Calibri"/>
        <family val="2"/>
        <scheme val="minor"/>
      </rPr>
      <t>. The fields effected by updating campaigns per year include program management, continued training &amp; communication, and end user support.</t>
    </r>
  </si>
  <si>
    <t>Buy Idea Management Software</t>
  </si>
  <si>
    <t xml:space="preserve">Learning, Planning, and Training (8 Weeks) </t>
  </si>
  <si>
    <t xml:space="preserve">Learning, Planning, and Training (4 Weeks)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</si>
</sst>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7" formatCode="_-&quot;$&quot;* #,##0_-;\-&quot;$&quot;* #,##0_-;_-&quot;$&quot;* &quot;-&quot;??_-;_-@_-"/>
    <numFmt numFmtId="170" formatCode="_-* #,##0_-;\-* #,##0_-;_-*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3"/>
      <color theme="1"/>
      <name val="Calibri"/>
      <scheme val="minor"/>
    </font>
    <font>
      <b/>
      <sz val="18"/>
      <color theme="0"/>
      <name val="Calibri"/>
      <family val="2"/>
      <scheme val="minor"/>
    </font>
    <font>
      <sz val="25"/>
      <color rgb="FF00B050"/>
      <name val="Calibri"/>
      <family val="2"/>
      <scheme val="minor"/>
    </font>
    <font>
      <i/>
      <sz val="22"/>
      <color theme="1"/>
      <name val="Calibri"/>
      <scheme val="minor"/>
    </font>
    <font>
      <b/>
      <i/>
      <sz val="12"/>
      <color theme="1"/>
      <name val="Calibri"/>
      <scheme val="minor"/>
    </font>
    <font>
      <i/>
      <sz val="12"/>
      <color theme="1"/>
      <name val="Calibri"/>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AB394"/>
        <bgColor indexed="64"/>
      </patternFill>
    </fill>
    <fill>
      <patternFill patternType="solid">
        <fgColor theme="9" tint="0.79998168889431442"/>
        <bgColor indexed="64"/>
      </patternFill>
    </fill>
    <fill>
      <patternFill patternType="solid">
        <fgColor theme="1"/>
        <bgColor indexed="64"/>
      </patternFill>
    </fill>
    <fill>
      <patternFill patternType="solid">
        <fgColor rgb="FF2F405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10" fontId="0" fillId="0" borderId="0" xfId="0" applyNumberFormat="1"/>
    <xf numFmtId="0" fontId="0" fillId="0" borderId="1" xfId="0" applyBorder="1" applyAlignment="1">
      <alignmen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1" xfId="0" applyFont="1" applyFill="1" applyBorder="1" applyAlignment="1">
      <alignment vertical="center"/>
    </xf>
    <xf numFmtId="0" fontId="5" fillId="0" borderId="2" xfId="0" applyFont="1" applyBorder="1" applyAlignment="1">
      <alignment vertical="center"/>
    </xf>
    <xf numFmtId="0" fontId="0" fillId="0" borderId="0" xfId="0" applyBorder="1" applyAlignment="1">
      <alignment vertical="center"/>
    </xf>
    <xf numFmtId="10" fontId="0" fillId="0" borderId="0" xfId="2" applyNumberFormat="1" applyFont="1" applyBorder="1" applyAlignment="1">
      <alignment horizontal="center" vertical="center"/>
    </xf>
    <xf numFmtId="44" fontId="0" fillId="0" borderId="0" xfId="0" applyNumberFormat="1" applyBorder="1" applyAlignment="1">
      <alignment vertical="center"/>
    </xf>
    <xf numFmtId="9" fontId="0" fillId="0" borderId="0" xfId="2"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5" fillId="0" borderId="10" xfId="0" applyFont="1" applyBorder="1" applyAlignment="1">
      <alignment vertic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5" xfId="0" applyFont="1" applyFill="1" applyBorder="1" applyAlignment="1">
      <alignment horizontal="center"/>
    </xf>
    <xf numFmtId="0" fontId="3" fillId="2" borderId="5" xfId="0" applyFont="1" applyFill="1" applyBorder="1" applyAlignme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10" fontId="0" fillId="5" borderId="1" xfId="2" applyNumberFormat="1" applyFont="1" applyFill="1" applyBorder="1" applyAlignment="1">
      <alignment horizontal="center" vertical="center"/>
    </xf>
    <xf numFmtId="167" fontId="8" fillId="2" borderId="18" xfId="0" applyNumberFormat="1" applyFont="1" applyFill="1" applyBorder="1" applyAlignment="1">
      <alignment horizontal="center" vertical="center"/>
    </xf>
    <xf numFmtId="167" fontId="8" fillId="2" borderId="19" xfId="0" applyNumberFormat="1" applyFont="1" applyFill="1" applyBorder="1" applyAlignment="1">
      <alignment horizontal="center" vertical="center"/>
    </xf>
    <xf numFmtId="167" fontId="8" fillId="2" borderId="0" xfId="0" applyNumberFormat="1" applyFont="1" applyFill="1" applyBorder="1" applyAlignment="1">
      <alignment horizontal="center" vertical="center"/>
    </xf>
    <xf numFmtId="167" fontId="8" fillId="2" borderId="21"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167" fontId="8" fillId="2" borderId="24" xfId="0" applyNumberFormat="1" applyFont="1" applyFill="1" applyBorder="1" applyAlignment="1">
      <alignment horizontal="center" vertical="center"/>
    </xf>
    <xf numFmtId="44" fontId="0" fillId="5" borderId="1" xfId="1" applyFont="1" applyFill="1" applyBorder="1" applyAlignment="1">
      <alignment vertical="center"/>
    </xf>
    <xf numFmtId="0" fontId="7" fillId="7" borderId="13" xfId="0" applyFont="1" applyFill="1" applyBorder="1" applyAlignment="1">
      <alignment horizontal="center"/>
    </xf>
    <xf numFmtId="0" fontId="7" fillId="7" borderId="15" xfId="0" applyFont="1" applyFill="1" applyBorder="1" applyAlignment="1">
      <alignment horizontal="center"/>
    </xf>
    <xf numFmtId="0" fontId="7" fillId="7" borderId="14" xfId="0" applyFont="1" applyFill="1" applyBorder="1" applyAlignment="1">
      <alignment horizontal="center"/>
    </xf>
    <xf numFmtId="0" fontId="9" fillId="2" borderId="1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9" fontId="0" fillId="6" borderId="1" xfId="2" applyNumberFormat="1" applyFont="1" applyFill="1" applyBorder="1" applyAlignment="1">
      <alignment horizontal="center" vertical="center"/>
    </xf>
    <xf numFmtId="9" fontId="3" fillId="2" borderId="0" xfId="2" applyNumberFormat="1" applyFont="1" applyFill="1" applyBorder="1" applyAlignment="1">
      <alignment horizontal="center" vertical="center"/>
    </xf>
    <xf numFmtId="9" fontId="3" fillId="2" borderId="0" xfId="0" applyNumberFormat="1" applyFont="1" applyFill="1" applyBorder="1" applyAlignment="1">
      <alignment horizontal="center" vertical="center"/>
    </xf>
    <xf numFmtId="167" fontId="0" fillId="0" borderId="1" xfId="0" applyNumberFormat="1" applyBorder="1" applyAlignment="1">
      <alignment vertical="center"/>
    </xf>
    <xf numFmtId="167" fontId="0" fillId="0" borderId="1" xfId="1"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6" fillId="0" borderId="11" xfId="2" applyNumberFormat="1" applyFont="1" applyBorder="1" applyAlignment="1">
      <alignment horizontal="center" vertical="center"/>
    </xf>
    <xf numFmtId="167" fontId="6" fillId="0" borderId="12" xfId="2" applyNumberFormat="1" applyFont="1" applyBorder="1" applyAlignment="1">
      <alignment horizontal="center" vertical="center"/>
    </xf>
    <xf numFmtId="167" fontId="6" fillId="0" borderId="3" xfId="2" applyNumberFormat="1" applyFont="1" applyBorder="1" applyAlignment="1">
      <alignment horizontal="center" vertical="center"/>
    </xf>
    <xf numFmtId="167" fontId="6" fillId="0" borderId="4" xfId="2" applyNumberFormat="1" applyFont="1" applyBorder="1" applyAlignment="1">
      <alignment horizontal="center" vertical="center"/>
    </xf>
    <xf numFmtId="0" fontId="0" fillId="2" borderId="17"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4" xfId="0" applyFill="1" applyBorder="1" applyAlignment="1">
      <alignment horizontal="left"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6" xfId="0" applyFont="1" applyFill="1" applyBorder="1" applyAlignment="1">
      <alignment vertical="center"/>
    </xf>
    <xf numFmtId="0" fontId="3" fillId="2" borderId="16" xfId="0" applyFont="1" applyFill="1" applyBorder="1" applyAlignment="1">
      <alignment horizontal="center" vertical="center"/>
    </xf>
    <xf numFmtId="0" fontId="0" fillId="0" borderId="25" xfId="0" applyFill="1" applyBorder="1" applyAlignment="1">
      <alignment vertical="center"/>
    </xf>
    <xf numFmtId="0" fontId="0" fillId="2" borderId="17"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2" xfId="0" applyFont="1" applyFill="1" applyBorder="1" applyAlignment="1">
      <alignment horizontal="left" vertical="center" wrapText="1"/>
    </xf>
    <xf numFmtId="0" fontId="0" fillId="2" borderId="24" xfId="0" applyFont="1" applyFill="1" applyBorder="1" applyAlignment="1">
      <alignment horizontal="left" vertical="center" wrapText="1"/>
    </xf>
    <xf numFmtId="170" fontId="3" fillId="5" borderId="25" xfId="3" applyNumberFormat="1" applyFont="1" applyFill="1" applyBorder="1" applyAlignment="1">
      <alignment vertical="center"/>
    </xf>
    <xf numFmtId="0" fontId="3" fillId="5" borderId="13" xfId="0" applyFont="1" applyFill="1" applyBorder="1" applyAlignment="1">
      <alignment horizontal="center" vertical="center" wrapText="1"/>
    </xf>
    <xf numFmtId="0" fontId="3" fillId="5" borderId="15"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Medium7"/>
  <colors>
    <mruColors>
      <color rgb="FF2F4050"/>
      <color rgb="FF1AB39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topLeftCell="A9" workbookViewId="0">
      <selection activeCell="F16" sqref="F16"/>
    </sheetView>
  </sheetViews>
  <sheetFormatPr baseColWidth="10" defaultRowHeight="16" x14ac:dyDescent="0.2"/>
  <cols>
    <col min="1" max="1" width="38" customWidth="1"/>
    <col min="2" max="2" width="17.6640625" customWidth="1"/>
    <col min="4" max="4" width="50" customWidth="1"/>
    <col min="5" max="5" width="8.1640625" bestFit="1" customWidth="1"/>
    <col min="6" max="6" width="18.83203125" customWidth="1"/>
    <col min="7" max="7" width="44.1640625" bestFit="1" customWidth="1"/>
    <col min="8" max="8" width="8" bestFit="1" customWidth="1"/>
    <col min="9" max="9" width="15.6640625" customWidth="1"/>
  </cols>
  <sheetData>
    <row r="1" spans="1:9" ht="17" thickBot="1" x14ac:dyDescent="0.25"/>
    <row r="2" spans="1:9" ht="25" customHeight="1" thickBot="1" x14ac:dyDescent="0.35">
      <c r="A2" s="49" t="s">
        <v>31</v>
      </c>
      <c r="B2" s="50"/>
      <c r="D2" s="15" t="s">
        <v>37</v>
      </c>
      <c r="E2" s="16"/>
      <c r="F2" s="16"/>
      <c r="G2" s="16"/>
      <c r="H2" s="16"/>
      <c r="I2" s="17"/>
    </row>
    <row r="3" spans="1:9" ht="32" customHeight="1" x14ac:dyDescent="0.2">
      <c r="A3" s="51"/>
      <c r="B3" s="52"/>
      <c r="D3" s="33" t="s">
        <v>26</v>
      </c>
      <c r="E3" s="23">
        <f>E29-H29</f>
        <v>216875</v>
      </c>
      <c r="F3" s="24"/>
      <c r="G3" s="36" t="s">
        <v>28</v>
      </c>
      <c r="H3" s="23">
        <f>E30-H30</f>
        <v>19875</v>
      </c>
      <c r="I3" s="24"/>
    </row>
    <row r="4" spans="1:9" ht="31" customHeight="1" x14ac:dyDescent="0.2">
      <c r="A4" s="51"/>
      <c r="B4" s="52"/>
      <c r="D4" s="34"/>
      <c r="E4" s="25"/>
      <c r="F4" s="26"/>
      <c r="G4" s="37"/>
      <c r="H4" s="25"/>
      <c r="I4" s="26"/>
    </row>
    <row r="5" spans="1:9" ht="17" thickBot="1" x14ac:dyDescent="0.25">
      <c r="A5" s="53"/>
      <c r="B5" s="54"/>
      <c r="D5" s="34"/>
      <c r="E5" s="25"/>
      <c r="F5" s="26"/>
      <c r="G5" s="37"/>
      <c r="H5" s="25"/>
      <c r="I5" s="26"/>
    </row>
    <row r="6" spans="1:9" ht="24" customHeight="1" thickBot="1" x14ac:dyDescent="0.25">
      <c r="A6" s="67" t="s">
        <v>30</v>
      </c>
      <c r="B6" s="68"/>
      <c r="D6" s="35"/>
      <c r="E6" s="27"/>
      <c r="F6" s="28"/>
      <c r="G6" s="38"/>
      <c r="H6" s="27"/>
      <c r="I6" s="28"/>
    </row>
    <row r="8" spans="1:9" ht="17" thickBot="1" x14ac:dyDescent="0.25"/>
    <row r="9" spans="1:9" ht="25" thickBot="1" x14ac:dyDescent="0.35">
      <c r="A9" s="30" t="s">
        <v>42</v>
      </c>
      <c r="B9" s="31"/>
      <c r="D9" s="30" t="s">
        <v>43</v>
      </c>
      <c r="E9" s="32"/>
      <c r="F9" s="32"/>
      <c r="G9" s="32"/>
      <c r="H9" s="32"/>
      <c r="I9" s="31"/>
    </row>
    <row r="10" spans="1:9" ht="25" customHeight="1" x14ac:dyDescent="0.2">
      <c r="A10" s="57" t="s">
        <v>15</v>
      </c>
      <c r="B10" s="58" t="s">
        <v>19</v>
      </c>
      <c r="D10" s="19" t="s">
        <v>20</v>
      </c>
      <c r="E10" s="20"/>
      <c r="F10" s="21"/>
      <c r="G10" s="20" t="s">
        <v>46</v>
      </c>
      <c r="H10" s="20"/>
      <c r="I10" s="21"/>
    </row>
    <row r="11" spans="1:9" ht="25" customHeight="1" x14ac:dyDescent="0.2">
      <c r="A11" s="2" t="s">
        <v>6</v>
      </c>
      <c r="B11" s="29">
        <v>125000</v>
      </c>
      <c r="D11" s="18" t="s">
        <v>33</v>
      </c>
      <c r="E11" s="11" t="s">
        <v>24</v>
      </c>
      <c r="F11" s="12" t="s">
        <v>0</v>
      </c>
      <c r="G11" s="18" t="s">
        <v>33</v>
      </c>
      <c r="H11" s="11" t="s">
        <v>24</v>
      </c>
      <c r="I11" s="12" t="s">
        <v>0</v>
      </c>
    </row>
    <row r="12" spans="1:9" ht="25" customHeight="1" x14ac:dyDescent="0.2">
      <c r="A12" s="2" t="s">
        <v>7</v>
      </c>
      <c r="B12" s="29">
        <v>80000</v>
      </c>
      <c r="D12" s="2" t="s">
        <v>12</v>
      </c>
      <c r="E12" s="22">
        <v>1.5</v>
      </c>
      <c r="F12" s="42">
        <f>E12*B11</f>
        <v>187500</v>
      </c>
      <c r="G12" s="2" t="s">
        <v>12</v>
      </c>
      <c r="H12" s="22">
        <v>0</v>
      </c>
      <c r="I12" s="42">
        <f>H12*B11</f>
        <v>0</v>
      </c>
    </row>
    <row r="13" spans="1:9" ht="25" customHeight="1" x14ac:dyDescent="0.2">
      <c r="A13" s="2" t="s">
        <v>25</v>
      </c>
      <c r="B13" s="29">
        <v>75000</v>
      </c>
      <c r="D13" s="2" t="s">
        <v>21</v>
      </c>
      <c r="E13" s="22">
        <v>0.1</v>
      </c>
      <c r="F13" s="42">
        <f>(E13*B13)</f>
        <v>7500</v>
      </c>
      <c r="G13" s="2" t="s">
        <v>21</v>
      </c>
      <c r="H13" s="22">
        <v>0</v>
      </c>
      <c r="I13" s="42">
        <f>H13*B13</f>
        <v>0</v>
      </c>
    </row>
    <row r="14" spans="1:9" ht="25" customHeight="1" x14ac:dyDescent="0.2">
      <c r="A14" s="2" t="s">
        <v>9</v>
      </c>
      <c r="B14" s="29">
        <v>60000</v>
      </c>
      <c r="D14" s="2" t="s">
        <v>22</v>
      </c>
      <c r="E14" s="39" t="s">
        <v>10</v>
      </c>
      <c r="F14" s="42">
        <f>B15</f>
        <v>0</v>
      </c>
      <c r="G14" s="2" t="s">
        <v>27</v>
      </c>
      <c r="H14" s="39" t="s">
        <v>11</v>
      </c>
      <c r="I14" s="42">
        <f>B18+B19</f>
        <v>3000</v>
      </c>
    </row>
    <row r="15" spans="1:9" ht="25" customHeight="1" x14ac:dyDescent="0.2">
      <c r="A15" s="2" t="s">
        <v>23</v>
      </c>
      <c r="B15" s="29">
        <v>0</v>
      </c>
      <c r="D15" s="2" t="s">
        <v>47</v>
      </c>
      <c r="E15" s="22">
        <v>0.5</v>
      </c>
      <c r="F15" s="42">
        <f>(E15*B12)*(2/12)</f>
        <v>6666.6666666666661</v>
      </c>
      <c r="G15" s="2" t="s">
        <v>48</v>
      </c>
      <c r="H15" s="22">
        <v>0.25</v>
      </c>
      <c r="I15" s="42">
        <f>(H15*B12)*(1/12)</f>
        <v>1666.6666666666665</v>
      </c>
    </row>
    <row r="16" spans="1:9" ht="25" customHeight="1" x14ac:dyDescent="0.2">
      <c r="A16" s="55" t="s">
        <v>13</v>
      </c>
      <c r="B16" s="56" t="s">
        <v>14</v>
      </c>
      <c r="D16" s="13" t="s">
        <v>32</v>
      </c>
      <c r="E16" s="40" t="s">
        <v>24</v>
      </c>
      <c r="F16" s="3" t="s">
        <v>0</v>
      </c>
      <c r="G16" s="13" t="s">
        <v>32</v>
      </c>
      <c r="H16" s="41" t="s">
        <v>24</v>
      </c>
      <c r="I16" s="4" t="s">
        <v>0</v>
      </c>
    </row>
    <row r="17" spans="1:9" ht="25" customHeight="1" x14ac:dyDescent="0.2">
      <c r="A17" s="2" t="s">
        <v>29</v>
      </c>
      <c r="B17" s="29">
        <v>2000</v>
      </c>
      <c r="D17" s="5" t="s">
        <v>18</v>
      </c>
      <c r="E17" s="39" t="s">
        <v>10</v>
      </c>
      <c r="F17" s="43">
        <v>0</v>
      </c>
      <c r="G17" s="5" t="s">
        <v>18</v>
      </c>
      <c r="H17" s="39" t="s">
        <v>11</v>
      </c>
      <c r="I17" s="44">
        <f>B17*12</f>
        <v>24000</v>
      </c>
    </row>
    <row r="18" spans="1:9" ht="25" customHeight="1" x14ac:dyDescent="0.2">
      <c r="A18" s="2" t="s">
        <v>3</v>
      </c>
      <c r="B18" s="29">
        <v>2000</v>
      </c>
      <c r="D18" s="2" t="s">
        <v>1</v>
      </c>
      <c r="E18" s="22">
        <v>2.5000000000000001E-2</v>
      </c>
      <c r="F18" s="42">
        <f>E18*$B$11</f>
        <v>3125</v>
      </c>
      <c r="G18" s="2" t="s">
        <v>1</v>
      </c>
      <c r="H18" s="22">
        <v>0</v>
      </c>
      <c r="I18" s="42">
        <f>H18*$B$11</f>
        <v>0</v>
      </c>
    </row>
    <row r="19" spans="1:9" ht="25" customHeight="1" thickBot="1" x14ac:dyDescent="0.25">
      <c r="A19" s="2" t="s">
        <v>36</v>
      </c>
      <c r="B19" s="29">
        <v>1000</v>
      </c>
      <c r="D19" s="2" t="s">
        <v>8</v>
      </c>
      <c r="E19" s="22">
        <v>0.1</v>
      </c>
      <c r="F19" s="42">
        <f>E19*$B$11</f>
        <v>12500</v>
      </c>
      <c r="G19" s="2" t="s">
        <v>8</v>
      </c>
      <c r="H19" s="22">
        <v>0</v>
      </c>
      <c r="I19" s="42">
        <f>H19*$B$11</f>
        <v>0</v>
      </c>
    </row>
    <row r="20" spans="1:9" ht="25" customHeight="1" thickBot="1" x14ac:dyDescent="0.35">
      <c r="A20" s="30" t="s">
        <v>41</v>
      </c>
      <c r="B20" s="31"/>
      <c r="D20" s="2" t="s">
        <v>39</v>
      </c>
      <c r="E20" s="22">
        <v>0.05</v>
      </c>
      <c r="F20" s="42">
        <f>E20*$B$11</f>
        <v>6250</v>
      </c>
      <c r="G20" s="2" t="s">
        <v>39</v>
      </c>
      <c r="H20" s="22">
        <v>0</v>
      </c>
      <c r="I20" s="42">
        <f>H20*$B$11</f>
        <v>0</v>
      </c>
    </row>
    <row r="21" spans="1:9" ht="25" customHeight="1" thickBot="1" x14ac:dyDescent="0.25">
      <c r="A21" s="59" t="s">
        <v>40</v>
      </c>
      <c r="B21" s="66">
        <v>4</v>
      </c>
      <c r="D21" s="13" t="s">
        <v>34</v>
      </c>
      <c r="E21" s="40" t="s">
        <v>24</v>
      </c>
      <c r="F21" s="3" t="s">
        <v>0</v>
      </c>
      <c r="G21" s="13" t="s">
        <v>34</v>
      </c>
      <c r="H21" s="41" t="s">
        <v>24</v>
      </c>
      <c r="I21" s="4" t="s">
        <v>0</v>
      </c>
    </row>
    <row r="22" spans="1:9" ht="25" customHeight="1" x14ac:dyDescent="0.2">
      <c r="A22" s="60" t="s">
        <v>45</v>
      </c>
      <c r="B22" s="61"/>
      <c r="D22" s="2" t="s">
        <v>2</v>
      </c>
      <c r="E22" s="22">
        <v>0.25</v>
      </c>
      <c r="F22" s="42">
        <f>E22*B12*(B21/4)</f>
        <v>20000</v>
      </c>
      <c r="G22" s="2" t="s">
        <v>2</v>
      </c>
      <c r="H22" s="22">
        <v>0.15</v>
      </c>
      <c r="I22" s="42">
        <f>H22*B12*(B21/4)</f>
        <v>12000</v>
      </c>
    </row>
    <row r="23" spans="1:9" ht="25" customHeight="1" x14ac:dyDescent="0.2">
      <c r="A23" s="62"/>
      <c r="B23" s="63"/>
      <c r="D23" s="2" t="s">
        <v>38</v>
      </c>
      <c r="E23" s="22">
        <v>0.1</v>
      </c>
      <c r="F23" s="42">
        <f>E23*B12*(B21/4)</f>
        <v>8000</v>
      </c>
      <c r="G23" s="2" t="s">
        <v>38</v>
      </c>
      <c r="H23" s="22">
        <v>0</v>
      </c>
      <c r="I23" s="42">
        <f>H23*B12*(B21/4)</f>
        <v>0</v>
      </c>
    </row>
    <row r="24" spans="1:9" ht="25" customHeight="1" x14ac:dyDescent="0.2">
      <c r="A24" s="62"/>
      <c r="B24" s="63"/>
      <c r="D24" s="13" t="s">
        <v>35</v>
      </c>
      <c r="E24" s="40" t="s">
        <v>24</v>
      </c>
      <c r="F24" s="3" t="s">
        <v>0</v>
      </c>
      <c r="G24" s="13" t="s">
        <v>35</v>
      </c>
      <c r="H24" s="41" t="s">
        <v>24</v>
      </c>
      <c r="I24" s="4" t="s">
        <v>0</v>
      </c>
    </row>
    <row r="25" spans="1:9" ht="25" customHeight="1" thickBot="1" x14ac:dyDescent="0.25">
      <c r="A25" s="64"/>
      <c r="B25" s="65"/>
      <c r="D25" s="2" t="s">
        <v>4</v>
      </c>
      <c r="E25" s="22">
        <v>0.1</v>
      </c>
      <c r="F25" s="42">
        <f>E25*B14*(B21/4)</f>
        <v>6000</v>
      </c>
      <c r="G25" s="2" t="s">
        <v>5</v>
      </c>
      <c r="H25" s="22">
        <v>0</v>
      </c>
      <c r="I25" s="42">
        <f>H25*B14*(B21/4)</f>
        <v>0</v>
      </c>
    </row>
    <row r="26" spans="1:9" ht="25" customHeight="1" thickBot="1" x14ac:dyDescent="0.25">
      <c r="D26" s="7"/>
      <c r="E26" s="8"/>
      <c r="F26" s="9"/>
      <c r="G26" s="7"/>
      <c r="H26" s="10"/>
      <c r="I26" s="9"/>
    </row>
    <row r="27" spans="1:9" ht="25" customHeight="1" thickBot="1" x14ac:dyDescent="0.35">
      <c r="D27" s="30" t="s">
        <v>44</v>
      </c>
      <c r="E27" s="32"/>
      <c r="F27" s="32"/>
      <c r="G27" s="32"/>
      <c r="H27" s="32"/>
      <c r="I27" s="31"/>
    </row>
    <row r="28" spans="1:9" ht="25" customHeight="1" x14ac:dyDescent="0.2">
      <c r="D28" s="19" t="s">
        <v>20</v>
      </c>
      <c r="E28" s="20"/>
      <c r="F28" s="21"/>
      <c r="G28" s="20" t="s">
        <v>46</v>
      </c>
      <c r="H28" s="20"/>
      <c r="I28" s="21"/>
    </row>
    <row r="29" spans="1:9" ht="25" customHeight="1" x14ac:dyDescent="0.2">
      <c r="D29" s="14" t="s">
        <v>16</v>
      </c>
      <c r="E29" s="45">
        <f>SUM(F12:F15)+SUM(F17:F20)+SUM(F22:F23)+SUM(F25)</f>
        <v>257541.66666666666</v>
      </c>
      <c r="F29" s="46"/>
      <c r="G29" s="14" t="s">
        <v>16</v>
      </c>
      <c r="H29" s="45">
        <f>SUM(I12:I15)+SUM(I17:I20)+SUM(I22:I23)+SUM(I25)</f>
        <v>40666.666666666664</v>
      </c>
      <c r="I29" s="46"/>
    </row>
    <row r="30" spans="1:9" ht="25" customHeight="1" x14ac:dyDescent="0.2">
      <c r="D30" s="6" t="s">
        <v>17</v>
      </c>
      <c r="E30" s="47">
        <f>SUM(F17:F20)+SUM(F22:F23)+SUM(F25)</f>
        <v>55875</v>
      </c>
      <c r="F30" s="48"/>
      <c r="G30" s="6" t="s">
        <v>17</v>
      </c>
      <c r="H30" s="47">
        <f>SUM(I17:I20)+SUM(I22:I23)+SUM(I25)</f>
        <v>36000</v>
      </c>
      <c r="I30" s="48"/>
    </row>
    <row r="31" spans="1:9" x14ac:dyDescent="0.2">
      <c r="E31" s="1"/>
    </row>
  </sheetData>
  <mergeCells count="20">
    <mergeCell ref="D3:D6"/>
    <mergeCell ref="G3:G6"/>
    <mergeCell ref="D2:I2"/>
    <mergeCell ref="D28:F28"/>
    <mergeCell ref="G28:I28"/>
    <mergeCell ref="D27:I27"/>
    <mergeCell ref="A6:B6"/>
    <mergeCell ref="A2:B5"/>
    <mergeCell ref="E30:F30"/>
    <mergeCell ref="H30:I30"/>
    <mergeCell ref="E3:F6"/>
    <mergeCell ref="H3:I6"/>
    <mergeCell ref="A9:B9"/>
    <mergeCell ref="D9:I9"/>
    <mergeCell ref="D10:F10"/>
    <mergeCell ref="G10:I10"/>
    <mergeCell ref="E29:F29"/>
    <mergeCell ref="H29:I29"/>
    <mergeCell ref="A22:B25"/>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Build vs. Buy Assessment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2019-04-14T23:52:32Z</dcterms:created>
  <dcterms:modified xsi:type="dcterms:W3CDTF">2019-04-28T23:20:21Z</dcterms:modified>
</cp:coreProperties>
</file>